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055" tabRatio="599" activeTab="0"/>
  </bookViews>
  <sheets>
    <sheet name="Proforma of Income Tax 2020-21" sheetId="1" r:id="rId1"/>
    <sheet name="Salary &amp; other Statment" sheetId="2" r:id="rId2"/>
  </sheets>
  <externalReferences>
    <externalReference r:id="rId5"/>
  </externalReferences>
  <definedNames>
    <definedName name="\P">#REF!</definedName>
    <definedName name="_xlnm.Print_Area" localSheetId="0">'Proforma of Income Tax 2020-21'!$A$1:$F$68</definedName>
    <definedName name="_xlnm.Print_Area" localSheetId="1">'Salary &amp; other Statment'!$A$1:$W$37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<sst xmlns="http://schemas.openxmlformats.org/spreadsheetml/2006/main" count="141" uniqueCount="119">
  <si>
    <t>a</t>
  </si>
  <si>
    <t>b</t>
  </si>
  <si>
    <t>Other Income ( testing, extra, examination rem.,consultancy)</t>
  </si>
  <si>
    <t>Professional tax (16-ii)</t>
  </si>
  <si>
    <t>c</t>
  </si>
  <si>
    <t>d</t>
  </si>
  <si>
    <t>G.I.S.</t>
  </si>
  <si>
    <t>Jeevan Surkasha</t>
  </si>
  <si>
    <t>Unit link InsurancePlan/PLI</t>
  </si>
  <si>
    <t>15 years CTD</t>
  </si>
  <si>
    <t>Housing loan Principal Amount</t>
  </si>
  <si>
    <t>Principal</t>
  </si>
  <si>
    <t>Certified that the above infromation is true.</t>
  </si>
  <si>
    <t xml:space="preserve">NSC </t>
  </si>
  <si>
    <t>Tution Fees-</t>
  </si>
  <si>
    <t>1) Tax Saver. 2) other Saving</t>
  </si>
  <si>
    <t>Rs. 5,00,001 to 10,00,000/-   20%</t>
  </si>
  <si>
    <t>Rs. 10,00,001  &amp; above         30%</t>
  </si>
  <si>
    <t>Checked by</t>
  </si>
  <si>
    <t>Accountant</t>
  </si>
  <si>
    <t xml:space="preserve">Verified by </t>
  </si>
  <si>
    <t>Aurangabad</t>
  </si>
  <si>
    <t>Total ( Saving limit Rs. 1,50, 000/-)</t>
  </si>
  <si>
    <t xml:space="preserve">up to Rs. 2,50,000/- - Nil </t>
  </si>
  <si>
    <t>Office Supt</t>
  </si>
  <si>
    <t>Govt.College of Engineering, Aurangabad</t>
  </si>
  <si>
    <t xml:space="preserve">Any other saving 80 G 50% </t>
  </si>
  <si>
    <t>GOVT. COLLEGE OF ENGINEERING ,AURANGABAD.</t>
  </si>
  <si>
    <t>Govt College of Engg</t>
  </si>
  <si>
    <t xml:space="preserve"> -NIL-</t>
  </si>
  <si>
    <t>FD Interest VIII th issue:</t>
  </si>
  <si>
    <t xml:space="preserve">Rs. 2,50,001 to 5,00,000/-   5%  </t>
  </si>
  <si>
    <t>e</t>
  </si>
  <si>
    <t>f</t>
  </si>
  <si>
    <t>Government College of Engineering, Aurangabad</t>
  </si>
  <si>
    <t>STATEMENT SHOWING THE DETAILS OF PAY,DA,HRA,TA ETC. WITH DEDUCTION OF GPF,GIS,HBA.PROTAX ETC. IN RESPECT OF</t>
  </si>
  <si>
    <t>Sr. No.</t>
  </si>
  <si>
    <t>Month</t>
  </si>
  <si>
    <t>Pay Band</t>
  </si>
  <si>
    <t>Grade Pay</t>
  </si>
  <si>
    <t>DA</t>
  </si>
  <si>
    <t>HRA</t>
  </si>
  <si>
    <t>CLA</t>
  </si>
  <si>
    <t>TA</t>
  </si>
  <si>
    <t>Gross Salary</t>
  </si>
  <si>
    <t>Other Income</t>
  </si>
  <si>
    <t>Total Income</t>
  </si>
  <si>
    <t>GPF</t>
  </si>
  <si>
    <t>GIS</t>
  </si>
  <si>
    <t>Pro Tax</t>
  </si>
  <si>
    <t>Income Tax</t>
  </si>
  <si>
    <t>Total Ded</t>
  </si>
  <si>
    <t>Net Salary</t>
  </si>
  <si>
    <t>Total</t>
  </si>
  <si>
    <t>TOTAL (Rs) (1 TO 12)</t>
  </si>
  <si>
    <t>Total ( 5-6)</t>
  </si>
  <si>
    <t>Housing loan Interest (Upto 2,00,000/- for loan taken after  1.4.99)</t>
  </si>
  <si>
    <t>Deduction u/s 80 U ( Self handicapped) ( Rs. 75000/-)</t>
  </si>
  <si>
    <t>Less  Deductions u/s 80 C ( Maximum limit Rs 1,50,000)</t>
  </si>
  <si>
    <t>g</t>
  </si>
  <si>
    <t>h</t>
  </si>
  <si>
    <t>i</t>
  </si>
  <si>
    <t>j</t>
  </si>
  <si>
    <t>k</t>
  </si>
  <si>
    <t>Health &amp; Education Cess- 4%</t>
  </si>
  <si>
    <t>Relief under Chapter VIII B u/s 89 (1)for arrears if any  (give Form 10 E)</t>
  </si>
  <si>
    <t>Total (a+b+c+d)</t>
  </si>
  <si>
    <t>Mediclaim Policy 80 D ( Maximum  Rs. 25000 )</t>
  </si>
  <si>
    <t>HRA Rent (u/s)10 13(a) 2(a)</t>
  </si>
  <si>
    <t>Govt. NPS Cont. (80ccd2)</t>
  </si>
  <si>
    <t>GROSS TOTAL INCOME (a+b+c+d+e)</t>
  </si>
  <si>
    <t>Total ( a+b+c+d+e+f)</t>
  </si>
  <si>
    <t>Total (7-9)</t>
  </si>
  <si>
    <t>Total (10-12)</t>
  </si>
  <si>
    <t>Total ( a to k)</t>
  </si>
  <si>
    <t>Total taxable income (13-16)</t>
  </si>
  <si>
    <t>Total Tax payable ( a to d)</t>
  </si>
  <si>
    <t>NET TAX PAYABLE  [ 18 - 19]</t>
  </si>
  <si>
    <t>Total tax ( 20+21)</t>
  </si>
  <si>
    <t>Total ( 22-23)</t>
  </si>
  <si>
    <t xml:space="preserve">Residential Address at Aurangabad (Local) Mandatory : </t>
  </si>
  <si>
    <t>Standard Deduction (u/s 16 (ai) ( ceiling Rs. 50,000)</t>
  </si>
  <si>
    <t>P.P.F (with  A/c No                                          )</t>
  </si>
  <si>
    <t xml:space="preserve">1) L.I.C. ( with Policy No                                 ) </t>
  </si>
  <si>
    <t>2) L.I.C. ( with Policy No.PLI                          )</t>
  </si>
  <si>
    <t>3) L.I.C. ( with Policy No. PLI                        )</t>
  </si>
  <si>
    <t>Rebate of Rs 12500 as per Section 87A In Income Upto 5,00,000</t>
  </si>
  <si>
    <t>b)  Flag day/P.M./C.M.Fund/ Relief fund/ under 100%  exemption</t>
  </si>
  <si>
    <t>GPF Reco</t>
  </si>
  <si>
    <t>testing</t>
  </si>
  <si>
    <t xml:space="preserve"> </t>
  </si>
  <si>
    <t>Statement showing details in year 2020-21</t>
  </si>
  <si>
    <t>PROF.  U N Shete</t>
  </si>
  <si>
    <t>DESIGNATION- Asso. Prof. In MECH</t>
  </si>
  <si>
    <t>DA ARRS</t>
  </si>
  <si>
    <t>7th pay</t>
  </si>
  <si>
    <t>CM/ Flag Fund</t>
  </si>
  <si>
    <t>LIC</t>
  </si>
  <si>
    <t>M.C. Loan</t>
  </si>
  <si>
    <t xml:space="preserve">DATE : </t>
  </si>
  <si>
    <t>BE/ME/
 Full Time/
Part time</t>
  </si>
  <si>
    <t>fe coun.</t>
  </si>
  <si>
    <t>Exam</t>
  </si>
  <si>
    <t>COE, Jalgaon</t>
  </si>
  <si>
    <t>BE  P.T.</t>
  </si>
  <si>
    <t>Statement showing the Calculation of Income Tax for the Financial year -2020-2021</t>
  </si>
  <si>
    <t>Total Salary Income (as per statement 2020-2021)</t>
  </si>
  <si>
    <t xml:space="preserve">Arrears of past salary received during 2020-21 </t>
  </si>
  <si>
    <t xml:space="preserve">Medical Reimbursement received during 2020-21 </t>
  </si>
  <si>
    <t>Income tax already deducation at source( pay bill etc.) upto Jan 2021</t>
  </si>
  <si>
    <t>Tax to be paid for the month of Feb 2021 ( 24-25)</t>
  </si>
  <si>
    <t xml:space="preserve">Name &amp; Designation: </t>
  </si>
  <si>
    <t xml:space="preserve">Pan No. : </t>
  </si>
  <si>
    <t xml:space="preserve">Name: </t>
  </si>
  <si>
    <t xml:space="preserve">Des: </t>
  </si>
  <si>
    <t>Dedction U/s 80(g) donate Rs.(                 )  50% amount</t>
  </si>
  <si>
    <t xml:space="preserve">GPF/NPS  (A/c No-.                                        ) </t>
  </si>
  <si>
    <t>Signature :</t>
  </si>
  <si>
    <t>I have Accepted Old Tax Regime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</si>
</sst>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_(* #,##0_);_(* \(#,##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b/>
      <sz val="11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180" fontId="9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 hidden="1"/>
    </xf>
    <xf numFmtId="180" fontId="9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33" borderId="10" xfId="0" applyFont="1" applyFill="1" applyBorder="1" applyAlignment="1">
      <alignment horizontal="center" vertical="center"/>
    </xf>
    <xf numFmtId="17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" fontId="1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left" vertical="top" wrapText="1"/>
    </xf>
    <xf numFmtId="1" fontId="4" fillId="0" borderId="21" xfId="0" applyNumberFormat="1" applyFont="1" applyBorder="1" applyAlignment="1">
      <alignment horizontal="left" vertical="top" wrapText="1"/>
    </xf>
    <xf numFmtId="1" fontId="4" fillId="0" borderId="22" xfId="0" applyNumberFormat="1" applyFont="1" applyBorder="1" applyAlignment="1">
      <alignment horizontal="left" vertical="top" wrapText="1"/>
    </xf>
    <xf numFmtId="1" fontId="4" fillId="0" borderId="23" xfId="0" applyNumberFormat="1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0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RS-2015\vrs\Calculation_Sheet_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SheetLayoutView="100" zoomScalePageLayoutView="0" workbookViewId="0" topLeftCell="A43">
      <selection activeCell="D62" sqref="D62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5.28125" style="0" customWidth="1"/>
    <col min="4" max="4" width="70.7109375" style="0" bestFit="1" customWidth="1"/>
    <col min="5" max="5" width="21.57421875" style="0" customWidth="1"/>
    <col min="6" max="6" width="18.57421875" style="0" customWidth="1"/>
    <col min="7" max="7" width="5.8515625" style="0" customWidth="1"/>
    <col min="8" max="8" width="6.28125" style="0" customWidth="1"/>
    <col min="9" max="9" width="6.140625" style="0" customWidth="1"/>
    <col min="10" max="10" width="6.57421875" style="0" customWidth="1"/>
    <col min="11" max="11" width="7.421875" style="0" customWidth="1"/>
    <col min="12" max="12" width="6.421875" style="0" customWidth="1"/>
    <col min="13" max="13" width="6.00390625" style="0" bestFit="1" customWidth="1"/>
    <col min="14" max="14" width="5.7109375" style="0" customWidth="1"/>
    <col min="15" max="15" width="5.421875" style="0" customWidth="1"/>
    <col min="16" max="16" width="5.28125" style="0" customWidth="1"/>
    <col min="17" max="17" width="5.8515625" style="0" customWidth="1"/>
    <col min="18" max="19" width="7.140625" style="0" customWidth="1"/>
  </cols>
  <sheetData>
    <row r="1" spans="2:5" ht="18">
      <c r="B1" s="1"/>
      <c r="C1" s="72" t="s">
        <v>27</v>
      </c>
      <c r="D1" s="73"/>
      <c r="E1" s="73"/>
    </row>
    <row r="2" spans="2:5" ht="15">
      <c r="B2" s="74" t="s">
        <v>105</v>
      </c>
      <c r="C2" s="74"/>
      <c r="D2" s="74"/>
      <c r="E2" s="74"/>
    </row>
    <row r="3" spans="2:19" ht="15" customHeight="1">
      <c r="B3" s="15">
        <v>1</v>
      </c>
      <c r="C3" s="15"/>
      <c r="D3" s="75" t="s">
        <v>111</v>
      </c>
      <c r="E3" s="7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5" customHeight="1">
      <c r="B4" s="15">
        <v>2</v>
      </c>
      <c r="C4" s="16"/>
      <c r="D4" s="17" t="s">
        <v>112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" customHeight="1">
      <c r="B5" s="77">
        <v>3</v>
      </c>
      <c r="C5" s="77"/>
      <c r="D5" s="78" t="s">
        <v>80</v>
      </c>
      <c r="E5" s="79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3"/>
      <c r="S5" s="3"/>
    </row>
    <row r="6" spans="2:19" ht="19.5" customHeight="1">
      <c r="B6" s="77"/>
      <c r="C6" s="77"/>
      <c r="D6" s="80"/>
      <c r="E6" s="81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3"/>
      <c r="S6" s="3"/>
    </row>
    <row r="7" spans="2:19" ht="19.5" customHeight="1">
      <c r="B7" s="18">
        <v>4</v>
      </c>
      <c r="C7" s="15" t="s">
        <v>0</v>
      </c>
      <c r="D7" s="7" t="s">
        <v>106</v>
      </c>
      <c r="E7" s="7">
        <v>0</v>
      </c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3"/>
      <c r="S7" s="3"/>
    </row>
    <row r="8" spans="2:19" ht="19.5" customHeight="1">
      <c r="B8" s="18"/>
      <c r="C8" s="15" t="s">
        <v>1</v>
      </c>
      <c r="D8" s="19" t="s">
        <v>30</v>
      </c>
      <c r="E8" s="19">
        <v>0</v>
      </c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3"/>
      <c r="S8" s="3"/>
    </row>
    <row r="9" spans="2:19" ht="15">
      <c r="B9" s="18"/>
      <c r="C9" s="15" t="s">
        <v>4</v>
      </c>
      <c r="D9" s="19" t="s">
        <v>2</v>
      </c>
      <c r="E9" s="19">
        <v>0</v>
      </c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3"/>
      <c r="S9" s="3"/>
    </row>
    <row r="10" spans="2:19" ht="15">
      <c r="B10" s="18"/>
      <c r="C10" s="15" t="s">
        <v>5</v>
      </c>
      <c r="D10" s="19" t="s">
        <v>107</v>
      </c>
      <c r="E10" s="19">
        <v>0</v>
      </c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3"/>
      <c r="S10" s="3"/>
    </row>
    <row r="11" spans="2:19" ht="15">
      <c r="B11" s="18"/>
      <c r="C11" s="15" t="s">
        <v>32</v>
      </c>
      <c r="D11" s="19" t="s">
        <v>108</v>
      </c>
      <c r="E11" s="19">
        <v>0</v>
      </c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  <c r="Q11" s="4"/>
      <c r="R11" s="3"/>
      <c r="S11" s="3"/>
    </row>
    <row r="12" spans="2:19" ht="19.5" customHeight="1">
      <c r="B12" s="18">
        <v>5</v>
      </c>
      <c r="C12" s="15"/>
      <c r="D12" s="6" t="s">
        <v>70</v>
      </c>
      <c r="E12" s="6">
        <f>SUM(E7:E11)</f>
        <v>0</v>
      </c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3"/>
      <c r="S12" s="3"/>
    </row>
    <row r="13" spans="2:19" ht="19.5" customHeight="1">
      <c r="B13" s="18">
        <v>6</v>
      </c>
      <c r="C13" s="15"/>
      <c r="D13" s="19" t="s">
        <v>68</v>
      </c>
      <c r="E13" s="19">
        <v>0</v>
      </c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3"/>
      <c r="S13" s="3"/>
    </row>
    <row r="14" spans="2:19" ht="19.5" customHeight="1">
      <c r="B14" s="18">
        <v>7</v>
      </c>
      <c r="C14" s="15"/>
      <c r="D14" s="6" t="s">
        <v>55</v>
      </c>
      <c r="E14" s="6">
        <f>E12-E13</f>
        <v>0</v>
      </c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  <c r="Q14" s="4"/>
      <c r="R14" s="3"/>
      <c r="S14" s="3"/>
    </row>
    <row r="15" spans="2:19" ht="19.5" customHeight="1">
      <c r="B15" s="18">
        <v>8</v>
      </c>
      <c r="C15" s="15" t="s">
        <v>0</v>
      </c>
      <c r="D15" s="19" t="s">
        <v>3</v>
      </c>
      <c r="E15" s="19">
        <v>2500</v>
      </c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3"/>
      <c r="S15" s="3"/>
    </row>
    <row r="16" spans="2:19" ht="19.5" customHeight="1">
      <c r="B16" s="18"/>
      <c r="C16" s="15" t="s">
        <v>1</v>
      </c>
      <c r="D16" s="19" t="s">
        <v>81</v>
      </c>
      <c r="E16" s="19">
        <v>50000</v>
      </c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  <c r="Q16" s="4"/>
      <c r="R16" s="3"/>
      <c r="S16" s="3"/>
    </row>
    <row r="17" spans="2:19" ht="19.5" customHeight="1">
      <c r="B17" s="18"/>
      <c r="C17" s="15" t="s">
        <v>4</v>
      </c>
      <c r="D17" s="19" t="s">
        <v>56</v>
      </c>
      <c r="E17" s="19">
        <v>0</v>
      </c>
      <c r="F17" s="44"/>
      <c r="G17" s="3"/>
      <c r="H17" s="3"/>
      <c r="I17" s="3"/>
      <c r="J17" s="3"/>
      <c r="K17" s="3"/>
      <c r="L17" s="4"/>
      <c r="M17" s="4"/>
      <c r="N17" s="4"/>
      <c r="O17" s="4"/>
      <c r="P17" s="4"/>
      <c r="Q17" s="4"/>
      <c r="R17" s="3"/>
      <c r="S17" s="3"/>
    </row>
    <row r="18" spans="2:19" ht="19.5" customHeight="1">
      <c r="B18" s="18"/>
      <c r="C18" s="15" t="s">
        <v>5</v>
      </c>
      <c r="D18" s="19" t="s">
        <v>87</v>
      </c>
      <c r="E18" s="19">
        <v>0</v>
      </c>
      <c r="F18" s="44"/>
      <c r="G18" s="3"/>
      <c r="H18" s="3"/>
      <c r="I18" s="3"/>
      <c r="J18" s="3"/>
      <c r="K18" s="3"/>
      <c r="L18" s="4"/>
      <c r="M18" s="4"/>
      <c r="N18" s="4"/>
      <c r="O18" s="4"/>
      <c r="P18" s="4"/>
      <c r="Q18" s="4"/>
      <c r="R18" s="3"/>
      <c r="S18" s="3"/>
    </row>
    <row r="19" spans="2:19" ht="19.5" customHeight="1">
      <c r="B19" s="18"/>
      <c r="C19" s="15" t="s">
        <v>33</v>
      </c>
      <c r="D19" s="19" t="s">
        <v>69</v>
      </c>
      <c r="E19" s="19">
        <v>0</v>
      </c>
      <c r="F19" s="44"/>
      <c r="G19" s="3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  <c r="S19" s="4"/>
    </row>
    <row r="20" spans="2:19" ht="19.5" customHeight="1">
      <c r="B20" s="18">
        <v>9</v>
      </c>
      <c r="C20" s="15"/>
      <c r="D20" s="19" t="s">
        <v>71</v>
      </c>
      <c r="E20" s="19">
        <f>SUM(E15:E19)</f>
        <v>52500</v>
      </c>
      <c r="F20" s="4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>
      <c r="B21" s="18">
        <v>10</v>
      </c>
      <c r="C21" s="15"/>
      <c r="D21" s="5" t="s">
        <v>72</v>
      </c>
      <c r="E21" s="6">
        <f>E14-E20</f>
        <v>-52500</v>
      </c>
      <c r="F21" s="4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</row>
    <row r="22" spans="2:19" ht="19.5" customHeight="1">
      <c r="B22" s="18">
        <v>11</v>
      </c>
      <c r="C22" s="15" t="s">
        <v>0</v>
      </c>
      <c r="D22" s="19" t="s">
        <v>115</v>
      </c>
      <c r="E22" s="19">
        <v>0</v>
      </c>
      <c r="F22" s="4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</row>
    <row r="23" spans="2:19" ht="19.5" customHeight="1">
      <c r="B23" s="18"/>
      <c r="C23" s="15" t="s">
        <v>1</v>
      </c>
      <c r="D23" s="19" t="s">
        <v>67</v>
      </c>
      <c r="E23" s="19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</row>
    <row r="24" spans="2:19" ht="19.5" customHeight="1">
      <c r="B24" s="18"/>
      <c r="C24" s="15" t="s">
        <v>4</v>
      </c>
      <c r="D24" s="19" t="s">
        <v>26</v>
      </c>
      <c r="E24" s="19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</row>
    <row r="25" spans="2:19" ht="19.5" customHeight="1">
      <c r="B25" s="18"/>
      <c r="C25" s="15" t="s">
        <v>5</v>
      </c>
      <c r="D25" s="19" t="s">
        <v>57</v>
      </c>
      <c r="E25" s="19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</row>
    <row r="26" spans="2:19" ht="19.5" customHeight="1">
      <c r="B26" s="18">
        <v>12</v>
      </c>
      <c r="C26" s="15"/>
      <c r="D26" s="6" t="s">
        <v>66</v>
      </c>
      <c r="E26" s="19">
        <f>SUM(E22:E25)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</row>
    <row r="27" spans="2:19" ht="19.5" customHeight="1">
      <c r="B27" s="18">
        <v>13</v>
      </c>
      <c r="C27" s="15"/>
      <c r="D27" s="5" t="s">
        <v>73</v>
      </c>
      <c r="E27" s="6">
        <f>E21-E26</f>
        <v>-52500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2:19" ht="19.5" customHeight="1">
      <c r="B28" s="18">
        <v>14</v>
      </c>
      <c r="C28" s="15"/>
      <c r="D28" s="5" t="s">
        <v>58</v>
      </c>
      <c r="E28" s="2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19.5" customHeight="1">
      <c r="B29" s="18"/>
      <c r="C29" s="15" t="s">
        <v>0</v>
      </c>
      <c r="D29" s="20" t="s">
        <v>116</v>
      </c>
      <c r="E29" s="21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ht="19.5" customHeight="1">
      <c r="B30" s="18"/>
      <c r="C30" s="15" t="s">
        <v>1</v>
      </c>
      <c r="D30" s="20" t="s">
        <v>82</v>
      </c>
      <c r="E30" s="21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19.5" customHeight="1">
      <c r="B31" s="18"/>
      <c r="C31" s="15" t="s">
        <v>4</v>
      </c>
      <c r="D31" s="20" t="s">
        <v>6</v>
      </c>
      <c r="E31" s="21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9.5" customHeight="1">
      <c r="B32" s="18"/>
      <c r="C32" s="15" t="s">
        <v>5</v>
      </c>
      <c r="D32" s="20" t="s">
        <v>83</v>
      </c>
      <c r="E32" s="21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19.5" customHeight="1">
      <c r="B33" s="18"/>
      <c r="C33" s="69" t="s">
        <v>32</v>
      </c>
      <c r="D33" s="20" t="s">
        <v>84</v>
      </c>
      <c r="E33" s="21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19.5" customHeight="1">
      <c r="B34" s="18"/>
      <c r="C34" s="70"/>
      <c r="D34" s="20" t="s">
        <v>85</v>
      </c>
      <c r="E34" s="21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9.5" customHeight="1">
      <c r="B35" s="18"/>
      <c r="C35" s="71"/>
      <c r="D35" s="20" t="s">
        <v>13</v>
      </c>
      <c r="E35" s="21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19.5" customHeight="1">
      <c r="B36" s="18"/>
      <c r="C36" s="15" t="s">
        <v>33</v>
      </c>
      <c r="D36" s="20" t="s">
        <v>7</v>
      </c>
      <c r="E36" s="21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5" ht="19.5" customHeight="1">
      <c r="B37" s="18"/>
      <c r="C37" s="15" t="s">
        <v>59</v>
      </c>
      <c r="D37" s="20" t="s">
        <v>8</v>
      </c>
      <c r="E37" s="21">
        <v>0</v>
      </c>
    </row>
    <row r="38" spans="2:5" ht="19.5" customHeight="1">
      <c r="B38" s="18"/>
      <c r="C38" s="15" t="s">
        <v>60</v>
      </c>
      <c r="D38" s="20" t="s">
        <v>9</v>
      </c>
      <c r="E38" s="21">
        <v>0</v>
      </c>
    </row>
    <row r="39" spans="2:5" ht="19.5" customHeight="1">
      <c r="B39" s="18"/>
      <c r="C39" s="15" t="s">
        <v>61</v>
      </c>
      <c r="D39" s="20" t="s">
        <v>10</v>
      </c>
      <c r="E39" s="21">
        <v>0</v>
      </c>
    </row>
    <row r="40" spans="2:5" ht="19.5" customHeight="1">
      <c r="B40" s="18"/>
      <c r="C40" s="15" t="s">
        <v>62</v>
      </c>
      <c r="D40" s="20" t="s">
        <v>14</v>
      </c>
      <c r="E40" s="21">
        <v>0</v>
      </c>
    </row>
    <row r="41" spans="2:5" ht="19.5" customHeight="1">
      <c r="B41" s="18"/>
      <c r="C41" s="15" t="s">
        <v>63</v>
      </c>
      <c r="D41" s="23" t="s">
        <v>15</v>
      </c>
      <c r="E41" s="21">
        <v>0</v>
      </c>
    </row>
    <row r="42" spans="2:5" ht="19.5" customHeight="1">
      <c r="B42" s="18">
        <v>15</v>
      </c>
      <c r="C42" s="22"/>
      <c r="D42" s="24" t="s">
        <v>74</v>
      </c>
      <c r="E42" s="6">
        <f>SUM(E29:E41)</f>
        <v>0</v>
      </c>
    </row>
    <row r="43" spans="2:5" ht="19.5" customHeight="1">
      <c r="B43" s="18">
        <v>16</v>
      </c>
      <c r="C43" s="18"/>
      <c r="D43" s="24" t="s">
        <v>22</v>
      </c>
      <c r="E43" s="33">
        <f>MIN(SUM(E29:E41),150000)</f>
        <v>0</v>
      </c>
    </row>
    <row r="44" spans="2:5" ht="19.5" customHeight="1">
      <c r="B44" s="18">
        <v>17</v>
      </c>
      <c r="C44" s="18"/>
      <c r="D44" s="24" t="s">
        <v>75</v>
      </c>
      <c r="E44" s="7">
        <f>E27-E43</f>
        <v>-52500</v>
      </c>
    </row>
    <row r="45" spans="2:5" ht="19.5" customHeight="1">
      <c r="B45" s="18"/>
      <c r="C45" s="18" t="s">
        <v>0</v>
      </c>
      <c r="D45" s="25" t="s">
        <v>23</v>
      </c>
      <c r="E45" s="32" t="s">
        <v>29</v>
      </c>
    </row>
    <row r="46" spans="2:5" ht="19.5" customHeight="1">
      <c r="B46" s="18"/>
      <c r="C46" s="18" t="s">
        <v>1</v>
      </c>
      <c r="D46" s="21" t="s">
        <v>31</v>
      </c>
      <c r="E46" s="32">
        <f>ROUND(IF(E44&lt;250000,0,(IF(E44&gt;500000,250000*0.05,(E44-250000)*0.05))),0)</f>
        <v>0</v>
      </c>
    </row>
    <row r="47" spans="2:9" ht="19.5" customHeight="1">
      <c r="B47" s="18"/>
      <c r="C47" s="18" t="s">
        <v>4</v>
      </c>
      <c r="D47" s="21" t="s">
        <v>16</v>
      </c>
      <c r="E47" s="32">
        <f>ROUND(IF(E44&lt;500000,0,(IF(E44&gt;1000000,500000*0.2,(E44-500000)*0.2))),0)</f>
        <v>0</v>
      </c>
      <c r="I47" s="11"/>
    </row>
    <row r="48" spans="2:5" ht="19.5" customHeight="1">
      <c r="B48" s="18"/>
      <c r="C48" s="18" t="s">
        <v>5</v>
      </c>
      <c r="D48" s="21" t="s">
        <v>17</v>
      </c>
      <c r="E48" s="30">
        <f>ROUND(IF(E44&lt;1000000,0,(IF(E44&gt;1000000*0.3,(E44-1000000)*0.3))),0)</f>
        <v>0</v>
      </c>
    </row>
    <row r="49" spans="2:5" ht="15.75">
      <c r="B49" s="18">
        <v>18</v>
      </c>
      <c r="C49" s="18"/>
      <c r="D49" s="10" t="s">
        <v>76</v>
      </c>
      <c r="E49" s="6">
        <f>SUM(E45:E48)</f>
        <v>0</v>
      </c>
    </row>
    <row r="50" spans="1:6" ht="19.5" customHeight="1">
      <c r="A50" s="6"/>
      <c r="B50" s="18">
        <v>19</v>
      </c>
      <c r="C50" s="18"/>
      <c r="D50" s="10" t="s">
        <v>86</v>
      </c>
      <c r="E50" s="6">
        <f>IF(E44&lt;=500000,MIN(12500,E49),0)</f>
        <v>0</v>
      </c>
      <c r="F50" s="9"/>
    </row>
    <row r="51" spans="1:6" ht="19.5" customHeight="1">
      <c r="A51" s="9"/>
      <c r="B51" s="18">
        <v>20</v>
      </c>
      <c r="C51" s="18"/>
      <c r="D51" s="31" t="s">
        <v>77</v>
      </c>
      <c r="E51" s="7">
        <f>E49-E50</f>
        <v>0</v>
      </c>
      <c r="F51" s="9"/>
    </row>
    <row r="52" spans="1:6" ht="15.75">
      <c r="A52" s="9"/>
      <c r="B52" s="18">
        <v>21</v>
      </c>
      <c r="C52" s="18"/>
      <c r="D52" s="21" t="s">
        <v>64</v>
      </c>
      <c r="E52" s="26">
        <f>ROUND((E51)*0.04,0)</f>
        <v>0</v>
      </c>
      <c r="F52" s="9"/>
    </row>
    <row r="53" spans="2:7" ht="15.75">
      <c r="B53" s="18">
        <v>22</v>
      </c>
      <c r="C53" s="18"/>
      <c r="D53" s="24" t="s">
        <v>78</v>
      </c>
      <c r="E53" s="6">
        <f>E51+E52</f>
        <v>0</v>
      </c>
      <c r="G53" s="11"/>
    </row>
    <row r="54" spans="2:5" ht="19.5" customHeight="1">
      <c r="B54" s="18">
        <v>23</v>
      </c>
      <c r="C54" s="18"/>
      <c r="D54" s="21" t="s">
        <v>65</v>
      </c>
      <c r="E54" s="19">
        <v>0</v>
      </c>
    </row>
    <row r="55" spans="2:5" ht="15.75">
      <c r="B55" s="18">
        <v>24</v>
      </c>
      <c r="C55" s="18"/>
      <c r="D55" s="24" t="s">
        <v>79</v>
      </c>
      <c r="E55" s="19">
        <f>E53-E54</f>
        <v>0</v>
      </c>
    </row>
    <row r="56" spans="2:5" ht="15">
      <c r="B56" s="18">
        <v>25</v>
      </c>
      <c r="C56" s="18"/>
      <c r="D56" s="27" t="s">
        <v>109</v>
      </c>
      <c r="E56" s="19">
        <v>0</v>
      </c>
    </row>
    <row r="57" spans="2:5" ht="24" customHeight="1">
      <c r="B57" s="18">
        <v>26</v>
      </c>
      <c r="C57" s="18"/>
      <c r="D57" s="43" t="s">
        <v>110</v>
      </c>
      <c r="E57" s="19">
        <f>E55-E56</f>
        <v>0</v>
      </c>
    </row>
    <row r="58" spans="2:7" ht="15">
      <c r="B58" s="28"/>
      <c r="C58" s="28" t="s">
        <v>12</v>
      </c>
      <c r="G58" s="11"/>
    </row>
    <row r="59" spans="2:7" ht="15">
      <c r="B59" s="28"/>
      <c r="C59" s="28"/>
      <c r="D59" s="96" t="s">
        <v>118</v>
      </c>
      <c r="E59" s="12" t="s">
        <v>117</v>
      </c>
      <c r="G59" s="11"/>
    </row>
    <row r="60" ht="16.5" customHeight="1">
      <c r="E60" s="12" t="s">
        <v>113</v>
      </c>
    </row>
    <row r="61" ht="12.75">
      <c r="E61" s="14" t="s">
        <v>114</v>
      </c>
    </row>
    <row r="62" spans="5:6" ht="12.75">
      <c r="E62" s="14" t="s">
        <v>25</v>
      </c>
      <c r="F62" s="8"/>
    </row>
    <row r="63" ht="12.75">
      <c r="D63" s="12" t="s">
        <v>19</v>
      </c>
    </row>
    <row r="64" spans="1:4" ht="12.75">
      <c r="A64" s="12" t="s">
        <v>18</v>
      </c>
      <c r="D64" s="13" t="s">
        <v>24</v>
      </c>
    </row>
    <row r="65" ht="12.75">
      <c r="A65" s="12" t="s">
        <v>20</v>
      </c>
    </row>
    <row r="66" ht="13.5" customHeight="1">
      <c r="E66" s="13" t="s">
        <v>11</v>
      </c>
    </row>
    <row r="67" spans="5:6" ht="12.75">
      <c r="E67" s="13" t="s">
        <v>28</v>
      </c>
      <c r="F67" s="13"/>
    </row>
    <row r="68" spans="5:6" ht="12.75">
      <c r="E68" s="13" t="s">
        <v>21</v>
      </c>
      <c r="F68" s="13"/>
    </row>
    <row r="69" ht="12.75">
      <c r="F69" s="13"/>
    </row>
  </sheetData>
  <sheetProtection/>
  <mergeCells count="7">
    <mergeCell ref="C33:C35"/>
    <mergeCell ref="C1:E1"/>
    <mergeCell ref="B2:E2"/>
    <mergeCell ref="D3:E3"/>
    <mergeCell ref="B5:B6"/>
    <mergeCell ref="C5:C6"/>
    <mergeCell ref="D5:E6"/>
  </mergeCells>
  <printOptions horizontalCentered="1"/>
  <pageMargins left="0.287401575" right="0.143700787" top="0.340551181" bottom="0.340551181" header="0.196850393700787" footer="0.19685039370078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4">
      <selection activeCell="S20" sqref="S20"/>
    </sheetView>
  </sheetViews>
  <sheetFormatPr defaultColWidth="9.140625" defaultRowHeight="12.75"/>
  <cols>
    <col min="1" max="1" width="5.7109375" style="42" customWidth="1"/>
    <col min="2" max="2" width="10.421875" style="42" bestFit="1" customWidth="1"/>
    <col min="3" max="3" width="11.00390625" style="42" customWidth="1"/>
    <col min="4" max="4" width="6.7109375" style="42" customWidth="1"/>
    <col min="5" max="6" width="10.57421875" style="42" bestFit="1" customWidth="1"/>
    <col min="7" max="7" width="7.8515625" style="42" bestFit="1" customWidth="1"/>
    <col min="8" max="8" width="6.57421875" style="42" customWidth="1"/>
    <col min="9" max="9" width="11.57421875" style="42" customWidth="1"/>
    <col min="10" max="10" width="12.00390625" style="42" bestFit="1" customWidth="1"/>
    <col min="11" max="11" width="8.00390625" style="42" customWidth="1"/>
    <col min="12" max="12" width="10.57421875" style="42" customWidth="1"/>
    <col min="13" max="13" width="10.57421875" style="42" bestFit="1" customWidth="1"/>
    <col min="14" max="14" width="10.00390625" style="42" customWidth="1"/>
    <col min="15" max="15" width="9.28125" style="42" customWidth="1"/>
    <col min="16" max="16" width="7.00390625" style="42" customWidth="1"/>
    <col min="17" max="17" width="6.8515625" style="42" customWidth="1"/>
    <col min="18" max="18" width="9.140625" style="42" bestFit="1" customWidth="1"/>
    <col min="19" max="19" width="5.57421875" style="42" customWidth="1"/>
    <col min="20" max="20" width="9.00390625" style="42" customWidth="1"/>
    <col min="21" max="21" width="7.7109375" style="42" customWidth="1"/>
    <col min="22" max="22" width="8.00390625" style="42" customWidth="1"/>
    <col min="23" max="23" width="12.00390625" style="42" bestFit="1" customWidth="1"/>
    <col min="24" max="24" width="12.00390625" style="42" customWidth="1"/>
    <col min="25" max="25" width="11.421875" style="42" customWidth="1"/>
    <col min="26" max="16384" width="9.140625" style="42" customWidth="1"/>
  </cols>
  <sheetData>
    <row r="1" spans="1:23" ht="19.5" customHeight="1">
      <c r="A1" s="46"/>
      <c r="B1" s="82" t="s">
        <v>34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7" customHeight="1">
      <c r="A2" s="40"/>
      <c r="B2" s="83" t="s">
        <v>91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19.5" customHeight="1">
      <c r="A3" s="47" t="s">
        <v>35</v>
      </c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8"/>
      <c r="T3" s="48"/>
      <c r="U3" s="48"/>
      <c r="V3" s="48"/>
      <c r="W3" s="48"/>
    </row>
    <row r="4" spans="1:23" ht="19.5" customHeight="1">
      <c r="A4" s="84" t="s">
        <v>92</v>
      </c>
      <c r="B4" s="84"/>
      <c r="C4" s="84"/>
      <c r="D4" s="34" t="s">
        <v>93</v>
      </c>
      <c r="E4" s="50"/>
      <c r="F4" s="51"/>
      <c r="G4" s="52"/>
      <c r="H4" s="53"/>
      <c r="I4" s="53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ht="19.5" customHeight="1">
      <c r="A5" s="85" t="s">
        <v>36</v>
      </c>
      <c r="B5" s="85" t="s">
        <v>37</v>
      </c>
      <c r="C5" s="85" t="s">
        <v>38</v>
      </c>
      <c r="D5" s="85" t="s">
        <v>39</v>
      </c>
      <c r="E5" s="86" t="s">
        <v>40</v>
      </c>
      <c r="F5" s="86" t="s">
        <v>41</v>
      </c>
      <c r="G5" s="88" t="s">
        <v>42</v>
      </c>
      <c r="H5" s="86" t="s">
        <v>43</v>
      </c>
      <c r="I5" s="86" t="s">
        <v>94</v>
      </c>
      <c r="J5" s="85" t="s">
        <v>44</v>
      </c>
      <c r="K5" s="85" t="s">
        <v>45</v>
      </c>
      <c r="L5" s="85" t="s">
        <v>46</v>
      </c>
      <c r="M5" s="86" t="s">
        <v>47</v>
      </c>
      <c r="N5" s="87" t="s">
        <v>88</v>
      </c>
      <c r="O5" s="87" t="s">
        <v>95</v>
      </c>
      <c r="P5" s="90" t="s">
        <v>96</v>
      </c>
      <c r="Q5" s="93" t="s">
        <v>97</v>
      </c>
      <c r="R5" s="93" t="s">
        <v>48</v>
      </c>
      <c r="S5" s="85" t="s">
        <v>49</v>
      </c>
      <c r="T5" s="85" t="s">
        <v>50</v>
      </c>
      <c r="U5" s="90" t="s">
        <v>98</v>
      </c>
      <c r="V5" s="85" t="s">
        <v>51</v>
      </c>
      <c r="W5" s="87" t="s">
        <v>52</v>
      </c>
    </row>
    <row r="6" spans="1:23" ht="19.5" customHeight="1">
      <c r="A6" s="85"/>
      <c r="B6" s="85"/>
      <c r="C6" s="85"/>
      <c r="D6" s="85"/>
      <c r="E6" s="86"/>
      <c r="F6" s="86"/>
      <c r="G6" s="89"/>
      <c r="H6" s="86"/>
      <c r="I6" s="86"/>
      <c r="J6" s="85"/>
      <c r="K6" s="85"/>
      <c r="L6" s="85"/>
      <c r="M6" s="86"/>
      <c r="N6" s="87"/>
      <c r="O6" s="87"/>
      <c r="P6" s="91"/>
      <c r="Q6" s="93"/>
      <c r="R6" s="93"/>
      <c r="S6" s="85"/>
      <c r="T6" s="85"/>
      <c r="U6" s="91"/>
      <c r="V6" s="85"/>
      <c r="W6" s="87"/>
    </row>
    <row r="7" spans="1:23" s="62" customFormat="1" ht="19.5" customHeight="1">
      <c r="A7" s="63">
        <v>1</v>
      </c>
      <c r="B7" s="57">
        <v>43891</v>
      </c>
      <c r="C7" s="58">
        <v>83406</v>
      </c>
      <c r="D7" s="58">
        <v>0</v>
      </c>
      <c r="E7" s="59">
        <f aca="true" t="shared" si="0" ref="E7:E17">ROUND((C7+D7)*0.17,0)</f>
        <v>14179</v>
      </c>
      <c r="F7" s="59">
        <f aca="true" t="shared" si="1" ref="F7:F17">ROUND((C7+D7)*0.16,0)</f>
        <v>13345</v>
      </c>
      <c r="G7" s="60">
        <v>62</v>
      </c>
      <c r="H7" s="58">
        <v>619</v>
      </c>
      <c r="I7" s="58">
        <v>0</v>
      </c>
      <c r="J7" s="61">
        <f aca="true" t="shared" si="2" ref="J7:J17">SUM(C7:I7)</f>
        <v>111611</v>
      </c>
      <c r="K7" s="61"/>
      <c r="L7" s="61">
        <f aca="true" t="shared" si="3" ref="L7:L17">SUM(J7+K7)</f>
        <v>111611</v>
      </c>
      <c r="M7" s="58">
        <v>10000</v>
      </c>
      <c r="N7" s="58">
        <v>0</v>
      </c>
      <c r="O7" s="58">
        <v>0</v>
      </c>
      <c r="P7" s="58">
        <v>0</v>
      </c>
      <c r="Q7" s="58">
        <v>0</v>
      </c>
      <c r="R7" s="58">
        <v>960</v>
      </c>
      <c r="S7" s="58">
        <v>200</v>
      </c>
      <c r="T7" s="58">
        <v>17500</v>
      </c>
      <c r="U7" s="58">
        <v>0</v>
      </c>
      <c r="V7" s="61">
        <f aca="true" t="shared" si="4" ref="V7:V17">SUM(M7:U7)</f>
        <v>28660</v>
      </c>
      <c r="W7" s="61">
        <f aca="true" t="shared" si="5" ref="W7:W17">J7-V7</f>
        <v>82951</v>
      </c>
    </row>
    <row r="8" spans="1:23" s="62" customFormat="1" ht="19.5" customHeight="1">
      <c r="A8" s="56">
        <v>2</v>
      </c>
      <c r="B8" s="57">
        <v>43922</v>
      </c>
      <c r="C8" s="58">
        <v>161600</v>
      </c>
      <c r="D8" s="58">
        <v>0</v>
      </c>
      <c r="E8" s="59">
        <f t="shared" si="0"/>
        <v>27472</v>
      </c>
      <c r="F8" s="59">
        <f t="shared" si="1"/>
        <v>25856</v>
      </c>
      <c r="G8" s="60">
        <v>120</v>
      </c>
      <c r="H8" s="58">
        <v>1200</v>
      </c>
      <c r="I8" s="58">
        <v>345570</v>
      </c>
      <c r="J8" s="61">
        <f t="shared" si="2"/>
        <v>561818</v>
      </c>
      <c r="K8" s="61"/>
      <c r="L8" s="61">
        <f t="shared" si="3"/>
        <v>561818</v>
      </c>
      <c r="M8" s="58">
        <v>10000</v>
      </c>
      <c r="N8" s="58">
        <v>0</v>
      </c>
      <c r="O8" s="58">
        <v>0</v>
      </c>
      <c r="P8" s="58">
        <v>6302</v>
      </c>
      <c r="Q8" s="58">
        <v>0</v>
      </c>
      <c r="R8" s="58">
        <v>960</v>
      </c>
      <c r="S8" s="58">
        <v>200</v>
      </c>
      <c r="T8" s="58">
        <v>138671</v>
      </c>
      <c r="U8" s="58">
        <v>0</v>
      </c>
      <c r="V8" s="61">
        <f t="shared" si="4"/>
        <v>156133</v>
      </c>
      <c r="W8" s="61">
        <f t="shared" si="5"/>
        <v>405685</v>
      </c>
    </row>
    <row r="9" spans="1:23" s="62" customFormat="1" ht="19.5" customHeight="1">
      <c r="A9" s="63">
        <v>3</v>
      </c>
      <c r="B9" s="57">
        <v>43952</v>
      </c>
      <c r="C9" s="58">
        <v>161600</v>
      </c>
      <c r="D9" s="58">
        <v>0</v>
      </c>
      <c r="E9" s="59">
        <f t="shared" si="0"/>
        <v>27472</v>
      </c>
      <c r="F9" s="59">
        <f t="shared" si="1"/>
        <v>25856</v>
      </c>
      <c r="G9" s="60">
        <v>120</v>
      </c>
      <c r="H9" s="58">
        <v>1200</v>
      </c>
      <c r="I9" s="58">
        <v>0</v>
      </c>
      <c r="J9" s="61">
        <f t="shared" si="2"/>
        <v>216248</v>
      </c>
      <c r="K9" s="61"/>
      <c r="L9" s="61">
        <f t="shared" si="3"/>
        <v>216248</v>
      </c>
      <c r="M9" s="58">
        <v>10000</v>
      </c>
      <c r="N9" s="58">
        <v>0</v>
      </c>
      <c r="O9" s="58">
        <v>0</v>
      </c>
      <c r="P9" s="58">
        <v>6302</v>
      </c>
      <c r="Q9" s="58">
        <v>0</v>
      </c>
      <c r="R9" s="58">
        <v>960</v>
      </c>
      <c r="S9" s="58">
        <v>200</v>
      </c>
      <c r="T9" s="58">
        <v>35000</v>
      </c>
      <c r="U9" s="58">
        <v>0</v>
      </c>
      <c r="V9" s="61">
        <f t="shared" si="4"/>
        <v>52462</v>
      </c>
      <c r="W9" s="61">
        <f t="shared" si="5"/>
        <v>163786</v>
      </c>
    </row>
    <row r="10" spans="1:23" s="62" customFormat="1" ht="19.5" customHeight="1">
      <c r="A10" s="56">
        <v>4</v>
      </c>
      <c r="B10" s="57">
        <v>43983</v>
      </c>
      <c r="C10" s="58">
        <v>161600</v>
      </c>
      <c r="D10" s="58">
        <v>0</v>
      </c>
      <c r="E10" s="59">
        <f t="shared" si="0"/>
        <v>27472</v>
      </c>
      <c r="F10" s="59">
        <f t="shared" si="1"/>
        <v>25856</v>
      </c>
      <c r="G10" s="60">
        <v>120</v>
      </c>
      <c r="H10" s="58">
        <v>1200</v>
      </c>
      <c r="I10" s="58">
        <v>0</v>
      </c>
      <c r="J10" s="61">
        <f t="shared" si="2"/>
        <v>216248</v>
      </c>
      <c r="K10" s="61"/>
      <c r="L10" s="61">
        <f t="shared" si="3"/>
        <v>216248</v>
      </c>
      <c r="M10" s="58">
        <v>10000</v>
      </c>
      <c r="N10" s="58">
        <v>0</v>
      </c>
      <c r="O10" s="58">
        <v>0</v>
      </c>
      <c r="P10" s="58">
        <v>0</v>
      </c>
      <c r="Q10" s="58">
        <v>0</v>
      </c>
      <c r="R10" s="58">
        <v>960</v>
      </c>
      <c r="S10" s="58">
        <v>200</v>
      </c>
      <c r="T10" s="58">
        <v>35000</v>
      </c>
      <c r="U10" s="58">
        <v>0</v>
      </c>
      <c r="V10" s="61">
        <f t="shared" si="4"/>
        <v>46160</v>
      </c>
      <c r="W10" s="61">
        <f t="shared" si="5"/>
        <v>170088</v>
      </c>
    </row>
    <row r="11" spans="1:23" s="62" customFormat="1" ht="19.5" customHeight="1">
      <c r="A11" s="63">
        <v>5</v>
      </c>
      <c r="B11" s="57">
        <v>44013</v>
      </c>
      <c r="C11" s="58">
        <v>166400</v>
      </c>
      <c r="D11" s="58">
        <v>0</v>
      </c>
      <c r="E11" s="59">
        <f t="shared" si="0"/>
        <v>28288</v>
      </c>
      <c r="F11" s="59">
        <f t="shared" si="1"/>
        <v>26624</v>
      </c>
      <c r="G11" s="60">
        <v>120</v>
      </c>
      <c r="H11" s="58">
        <v>1200</v>
      </c>
      <c r="I11" s="58">
        <v>0</v>
      </c>
      <c r="J11" s="61">
        <f t="shared" si="2"/>
        <v>222632</v>
      </c>
      <c r="K11" s="61"/>
      <c r="L11" s="61">
        <f t="shared" si="3"/>
        <v>222632</v>
      </c>
      <c r="M11" s="58">
        <v>10000</v>
      </c>
      <c r="N11" s="58">
        <v>0</v>
      </c>
      <c r="O11" s="58">
        <v>0</v>
      </c>
      <c r="P11" s="58">
        <v>0</v>
      </c>
      <c r="Q11" s="58">
        <v>0</v>
      </c>
      <c r="R11" s="58">
        <v>960</v>
      </c>
      <c r="S11" s="58">
        <v>200</v>
      </c>
      <c r="T11" s="58">
        <v>35000</v>
      </c>
      <c r="U11" s="58">
        <v>0</v>
      </c>
      <c r="V11" s="61">
        <f t="shared" si="4"/>
        <v>46160</v>
      </c>
      <c r="W11" s="61">
        <f t="shared" si="5"/>
        <v>176472</v>
      </c>
    </row>
    <row r="12" spans="1:23" s="62" customFormat="1" ht="19.5" customHeight="1">
      <c r="A12" s="63">
        <v>1</v>
      </c>
      <c r="B12" s="57">
        <v>43891</v>
      </c>
      <c r="C12" s="58">
        <v>78194</v>
      </c>
      <c r="D12" s="58">
        <v>0</v>
      </c>
      <c r="E12" s="59">
        <f t="shared" si="0"/>
        <v>13293</v>
      </c>
      <c r="F12" s="59">
        <f t="shared" si="1"/>
        <v>12511</v>
      </c>
      <c r="G12" s="60">
        <v>58</v>
      </c>
      <c r="H12" s="58">
        <v>581</v>
      </c>
      <c r="I12" s="58">
        <v>0</v>
      </c>
      <c r="J12" s="61">
        <f t="shared" si="2"/>
        <v>104637</v>
      </c>
      <c r="K12" s="61"/>
      <c r="L12" s="61">
        <f t="shared" si="3"/>
        <v>104637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61">
        <f t="shared" si="4"/>
        <v>0</v>
      </c>
      <c r="W12" s="61">
        <f t="shared" si="5"/>
        <v>104637</v>
      </c>
    </row>
    <row r="13" spans="1:23" s="62" customFormat="1" ht="27" customHeight="1">
      <c r="A13" s="56">
        <v>6</v>
      </c>
      <c r="B13" s="57">
        <v>44044</v>
      </c>
      <c r="C13" s="58">
        <v>166400</v>
      </c>
      <c r="D13" s="58">
        <v>0</v>
      </c>
      <c r="E13" s="59">
        <f t="shared" si="0"/>
        <v>28288</v>
      </c>
      <c r="F13" s="59">
        <f t="shared" si="1"/>
        <v>26624</v>
      </c>
      <c r="G13" s="60">
        <v>120</v>
      </c>
      <c r="H13" s="58">
        <v>1200</v>
      </c>
      <c r="I13" s="58">
        <v>0</v>
      </c>
      <c r="J13" s="61">
        <f t="shared" si="2"/>
        <v>222632</v>
      </c>
      <c r="K13" s="61"/>
      <c r="L13" s="61">
        <f t="shared" si="3"/>
        <v>222632</v>
      </c>
      <c r="M13" s="58">
        <v>10000</v>
      </c>
      <c r="N13" s="58">
        <v>0</v>
      </c>
      <c r="O13" s="58">
        <v>0</v>
      </c>
      <c r="P13" s="58">
        <v>0</v>
      </c>
      <c r="Q13" s="58">
        <v>0</v>
      </c>
      <c r="R13" s="58">
        <v>960</v>
      </c>
      <c r="S13" s="58">
        <v>200</v>
      </c>
      <c r="T13" s="58">
        <v>35000</v>
      </c>
      <c r="U13" s="58">
        <v>0</v>
      </c>
      <c r="V13" s="61">
        <f t="shared" si="4"/>
        <v>46160</v>
      </c>
      <c r="W13" s="61">
        <f t="shared" si="5"/>
        <v>176472</v>
      </c>
    </row>
    <row r="14" spans="1:23" s="62" customFormat="1" ht="19.5" customHeight="1">
      <c r="A14" s="63">
        <v>7</v>
      </c>
      <c r="B14" s="57">
        <v>44075</v>
      </c>
      <c r="C14" s="58">
        <v>166400</v>
      </c>
      <c r="D14" s="58">
        <v>0</v>
      </c>
      <c r="E14" s="59">
        <f t="shared" si="0"/>
        <v>28288</v>
      </c>
      <c r="F14" s="59">
        <f t="shared" si="1"/>
        <v>26624</v>
      </c>
      <c r="G14" s="60">
        <v>120</v>
      </c>
      <c r="H14" s="58">
        <v>1200</v>
      </c>
      <c r="I14" s="58">
        <v>0</v>
      </c>
      <c r="J14" s="61">
        <f t="shared" si="2"/>
        <v>222632</v>
      </c>
      <c r="K14" s="61"/>
      <c r="L14" s="61">
        <f t="shared" si="3"/>
        <v>222632</v>
      </c>
      <c r="M14" s="58">
        <v>10000</v>
      </c>
      <c r="N14" s="58">
        <v>0</v>
      </c>
      <c r="O14" s="58">
        <v>0</v>
      </c>
      <c r="P14" s="58">
        <v>0</v>
      </c>
      <c r="Q14" s="58">
        <v>0</v>
      </c>
      <c r="R14" s="58">
        <v>960</v>
      </c>
      <c r="S14" s="58">
        <v>200</v>
      </c>
      <c r="T14" s="58">
        <v>35000</v>
      </c>
      <c r="U14" s="58">
        <v>0</v>
      </c>
      <c r="V14" s="61">
        <f t="shared" si="4"/>
        <v>46160</v>
      </c>
      <c r="W14" s="61">
        <f t="shared" si="5"/>
        <v>176472</v>
      </c>
    </row>
    <row r="15" spans="1:23" s="62" customFormat="1" ht="19.5" customHeight="1">
      <c r="A15" s="56">
        <v>8</v>
      </c>
      <c r="B15" s="57">
        <v>44105</v>
      </c>
      <c r="C15" s="58">
        <v>166400</v>
      </c>
      <c r="D15" s="58">
        <v>0</v>
      </c>
      <c r="E15" s="59">
        <f t="shared" si="0"/>
        <v>28288</v>
      </c>
      <c r="F15" s="59">
        <f t="shared" si="1"/>
        <v>26624</v>
      </c>
      <c r="G15" s="60">
        <v>120</v>
      </c>
      <c r="H15" s="58">
        <v>1200</v>
      </c>
      <c r="I15" s="58">
        <v>0</v>
      </c>
      <c r="J15" s="61">
        <f t="shared" si="2"/>
        <v>222632</v>
      </c>
      <c r="K15" s="61"/>
      <c r="L15" s="61">
        <f t="shared" si="3"/>
        <v>222632</v>
      </c>
      <c r="M15" s="58">
        <v>10000</v>
      </c>
      <c r="N15" s="58">
        <v>0</v>
      </c>
      <c r="O15" s="58">
        <v>0</v>
      </c>
      <c r="P15" s="58">
        <v>0</v>
      </c>
      <c r="Q15" s="58">
        <v>0</v>
      </c>
      <c r="R15" s="58">
        <v>960</v>
      </c>
      <c r="S15" s="58">
        <v>200</v>
      </c>
      <c r="T15" s="58">
        <v>35000</v>
      </c>
      <c r="U15" s="58">
        <v>0</v>
      </c>
      <c r="V15" s="61">
        <f t="shared" si="4"/>
        <v>46160</v>
      </c>
      <c r="W15" s="61">
        <f t="shared" si="5"/>
        <v>176472</v>
      </c>
    </row>
    <row r="16" spans="1:23" s="64" customFormat="1" ht="19.5" customHeight="1">
      <c r="A16" s="63">
        <v>9</v>
      </c>
      <c r="B16" s="57">
        <v>44136</v>
      </c>
      <c r="C16" s="58">
        <v>166400</v>
      </c>
      <c r="D16" s="58">
        <v>0</v>
      </c>
      <c r="E16" s="59">
        <f t="shared" si="0"/>
        <v>28288</v>
      </c>
      <c r="F16" s="59">
        <f t="shared" si="1"/>
        <v>26624</v>
      </c>
      <c r="G16" s="60">
        <v>120</v>
      </c>
      <c r="H16" s="58">
        <v>1200</v>
      </c>
      <c r="I16" s="58">
        <v>0</v>
      </c>
      <c r="J16" s="61">
        <f t="shared" si="2"/>
        <v>222632</v>
      </c>
      <c r="K16" s="61"/>
      <c r="L16" s="61">
        <f t="shared" si="3"/>
        <v>222632</v>
      </c>
      <c r="M16" s="58">
        <v>10000</v>
      </c>
      <c r="N16" s="58">
        <v>0</v>
      </c>
      <c r="O16" s="58">
        <v>0</v>
      </c>
      <c r="P16" s="58">
        <v>0</v>
      </c>
      <c r="Q16" s="58">
        <v>0</v>
      </c>
      <c r="R16" s="58">
        <v>960</v>
      </c>
      <c r="S16" s="58">
        <v>200</v>
      </c>
      <c r="T16" s="58">
        <v>35000</v>
      </c>
      <c r="U16" s="58">
        <v>0</v>
      </c>
      <c r="V16" s="61">
        <f t="shared" si="4"/>
        <v>46160</v>
      </c>
      <c r="W16" s="61">
        <f t="shared" si="5"/>
        <v>176472</v>
      </c>
    </row>
    <row r="17" spans="1:23" s="62" customFormat="1" ht="19.5" customHeight="1">
      <c r="A17" s="56">
        <v>10</v>
      </c>
      <c r="B17" s="57">
        <v>44166</v>
      </c>
      <c r="C17" s="58">
        <v>166400</v>
      </c>
      <c r="D17" s="58">
        <v>0</v>
      </c>
      <c r="E17" s="59">
        <f t="shared" si="0"/>
        <v>28288</v>
      </c>
      <c r="F17" s="59">
        <f t="shared" si="1"/>
        <v>26624</v>
      </c>
      <c r="G17" s="60">
        <v>120</v>
      </c>
      <c r="H17" s="58">
        <v>1200</v>
      </c>
      <c r="I17" s="58">
        <v>0</v>
      </c>
      <c r="J17" s="61">
        <f t="shared" si="2"/>
        <v>222632</v>
      </c>
      <c r="K17" s="61"/>
      <c r="L17" s="61">
        <f t="shared" si="3"/>
        <v>222632</v>
      </c>
      <c r="M17" s="58">
        <v>10000</v>
      </c>
      <c r="N17" s="58">
        <v>0</v>
      </c>
      <c r="O17" s="58">
        <v>0</v>
      </c>
      <c r="P17" s="58">
        <v>0</v>
      </c>
      <c r="Q17" s="58">
        <v>0</v>
      </c>
      <c r="R17" s="58">
        <v>960</v>
      </c>
      <c r="S17" s="58">
        <v>200</v>
      </c>
      <c r="T17" s="58">
        <v>65000</v>
      </c>
      <c r="U17" s="58">
        <v>0</v>
      </c>
      <c r="V17" s="61">
        <f t="shared" si="4"/>
        <v>76160</v>
      </c>
      <c r="W17" s="61">
        <f t="shared" si="5"/>
        <v>146472</v>
      </c>
    </row>
    <row r="18" spans="1:23" ht="19.5" customHeight="1">
      <c r="A18" s="36">
        <v>11</v>
      </c>
      <c r="B18" s="37">
        <v>44197</v>
      </c>
      <c r="C18" s="38">
        <v>166400</v>
      </c>
      <c r="D18" s="38">
        <v>0</v>
      </c>
      <c r="E18" s="54">
        <f>ROUND((C18+D18)*0.17,0)</f>
        <v>28288</v>
      </c>
      <c r="F18" s="54">
        <f>ROUND((C18+D18)*0.16,0)</f>
        <v>26624</v>
      </c>
      <c r="G18" s="55">
        <v>120</v>
      </c>
      <c r="H18" s="38">
        <v>1200</v>
      </c>
      <c r="I18" s="38">
        <v>28242</v>
      </c>
      <c r="J18" s="35">
        <f>SUM(C18:I18)</f>
        <v>250874</v>
      </c>
      <c r="K18" s="35"/>
      <c r="L18" s="35">
        <f>SUM(J18+K18)</f>
        <v>250874</v>
      </c>
      <c r="M18" s="38">
        <v>10000</v>
      </c>
      <c r="N18" s="38">
        <v>0</v>
      </c>
      <c r="O18" s="38">
        <v>0</v>
      </c>
      <c r="P18" s="38">
        <v>0</v>
      </c>
      <c r="Q18" s="38">
        <v>0</v>
      </c>
      <c r="R18" s="38">
        <v>960</v>
      </c>
      <c r="S18" s="38">
        <v>200</v>
      </c>
      <c r="T18" s="38">
        <v>80000</v>
      </c>
      <c r="U18" s="38">
        <v>0</v>
      </c>
      <c r="V18" s="35">
        <f>SUM(M18:U18)</f>
        <v>91160</v>
      </c>
      <c r="W18" s="35">
        <f>J18-V18</f>
        <v>159714</v>
      </c>
    </row>
    <row r="19" spans="1:23" ht="19.5" customHeight="1">
      <c r="A19" s="39">
        <v>12</v>
      </c>
      <c r="B19" s="37">
        <v>44228</v>
      </c>
      <c r="C19" s="38">
        <v>166400</v>
      </c>
      <c r="D19" s="38">
        <v>0</v>
      </c>
      <c r="E19" s="54">
        <f>ROUND((C19+D19)*0.17,0)</f>
        <v>28288</v>
      </c>
      <c r="F19" s="54">
        <f>ROUND((C19+D19)*0.16,0)</f>
        <v>26624</v>
      </c>
      <c r="G19" s="55">
        <v>120</v>
      </c>
      <c r="H19" s="38">
        <v>1200</v>
      </c>
      <c r="I19" s="38">
        <v>0</v>
      </c>
      <c r="J19" s="35">
        <f>SUM(C19:I19)</f>
        <v>222632</v>
      </c>
      <c r="K19" s="35"/>
      <c r="L19" s="35">
        <f>SUM(J19+K19)</f>
        <v>222632</v>
      </c>
      <c r="M19" s="38">
        <v>10000</v>
      </c>
      <c r="N19" s="38">
        <v>0</v>
      </c>
      <c r="O19" s="38">
        <v>0</v>
      </c>
      <c r="P19" s="38">
        <v>0</v>
      </c>
      <c r="Q19" s="38">
        <v>0</v>
      </c>
      <c r="R19" s="38">
        <v>960</v>
      </c>
      <c r="S19" s="38">
        <v>300</v>
      </c>
      <c r="T19" s="38"/>
      <c r="U19" s="38">
        <v>0</v>
      </c>
      <c r="V19" s="35">
        <f>SUM(M19:U19)</f>
        <v>11260</v>
      </c>
      <c r="W19" s="35">
        <f>J19-V19</f>
        <v>211372</v>
      </c>
    </row>
    <row r="20" spans="1:23" ht="19.5" customHeight="1">
      <c r="A20" s="39">
        <v>13</v>
      </c>
      <c r="B20" s="65" t="s">
        <v>54</v>
      </c>
      <c r="C20" s="41">
        <f aca="true" t="shared" si="6" ref="C20:W20">SUM(C7:C19)</f>
        <v>1977600</v>
      </c>
      <c r="D20" s="41">
        <f t="shared" si="6"/>
        <v>0</v>
      </c>
      <c r="E20" s="41">
        <f t="shared" si="6"/>
        <v>336192</v>
      </c>
      <c r="F20" s="41">
        <f t="shared" si="6"/>
        <v>316416</v>
      </c>
      <c r="G20" s="41">
        <f t="shared" si="6"/>
        <v>1440</v>
      </c>
      <c r="H20" s="41">
        <f t="shared" si="6"/>
        <v>14400</v>
      </c>
      <c r="I20" s="41">
        <f t="shared" si="6"/>
        <v>373812</v>
      </c>
      <c r="J20" s="41">
        <f t="shared" si="6"/>
        <v>3019860</v>
      </c>
      <c r="K20" s="41">
        <f t="shared" si="6"/>
        <v>0</v>
      </c>
      <c r="L20" s="41">
        <f t="shared" si="6"/>
        <v>3019860</v>
      </c>
      <c r="M20" s="41">
        <f t="shared" si="6"/>
        <v>120000</v>
      </c>
      <c r="N20" s="41">
        <f t="shared" si="6"/>
        <v>0</v>
      </c>
      <c r="O20" s="41">
        <f t="shared" si="6"/>
        <v>0</v>
      </c>
      <c r="P20" s="41">
        <f t="shared" si="6"/>
        <v>12604</v>
      </c>
      <c r="Q20" s="41">
        <f t="shared" si="6"/>
        <v>0</v>
      </c>
      <c r="R20" s="41">
        <f t="shared" si="6"/>
        <v>11520</v>
      </c>
      <c r="S20" s="41">
        <f t="shared" si="6"/>
        <v>2500</v>
      </c>
      <c r="T20" s="41">
        <f t="shared" si="6"/>
        <v>546171</v>
      </c>
      <c r="U20" s="41">
        <f t="shared" si="6"/>
        <v>0</v>
      </c>
      <c r="V20" s="41">
        <f t="shared" si="6"/>
        <v>692795</v>
      </c>
      <c r="W20" s="41">
        <f t="shared" si="6"/>
        <v>2327065</v>
      </c>
    </row>
    <row r="21" spans="1:23" ht="19.5" customHeight="1">
      <c r="A21" s="40"/>
      <c r="B21" s="66" t="s">
        <v>99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92"/>
      <c r="U21" s="92"/>
      <c r="V21" s="92"/>
      <c r="W21" s="92"/>
    </row>
    <row r="22" spans="1:9" ht="13.5" thickBot="1">
      <c r="A22" s="35"/>
      <c r="B22" s="35"/>
      <c r="C22" s="48"/>
      <c r="D22" s="48"/>
      <c r="E22" s="48"/>
      <c r="F22" s="48"/>
      <c r="G22" s="48"/>
      <c r="H22" s="48"/>
      <c r="I22" s="48"/>
    </row>
    <row r="23" spans="1:10" ht="12.75">
      <c r="A23" s="85" t="s">
        <v>36</v>
      </c>
      <c r="B23" s="85" t="s">
        <v>37</v>
      </c>
      <c r="C23" s="85" t="s">
        <v>89</v>
      </c>
      <c r="D23" s="94" t="s">
        <v>100</v>
      </c>
      <c r="E23" s="85" t="s">
        <v>101</v>
      </c>
      <c r="F23" s="85" t="s">
        <v>102</v>
      </c>
      <c r="G23" s="85" t="s">
        <v>102</v>
      </c>
      <c r="H23" s="85" t="s">
        <v>103</v>
      </c>
      <c r="I23" s="87" t="s">
        <v>104</v>
      </c>
      <c r="J23" s="87" t="s">
        <v>53</v>
      </c>
    </row>
    <row r="24" spans="1:10" ht="12.75">
      <c r="A24" s="85"/>
      <c r="B24" s="85"/>
      <c r="C24" s="85"/>
      <c r="D24" s="95"/>
      <c r="E24" s="85"/>
      <c r="F24" s="85"/>
      <c r="G24" s="85"/>
      <c r="H24" s="85"/>
      <c r="I24" s="87"/>
      <c r="J24" s="87"/>
    </row>
    <row r="25" spans="1:11" ht="12.75">
      <c r="A25" s="36">
        <v>1</v>
      </c>
      <c r="B25" s="37">
        <v>43891</v>
      </c>
      <c r="C25" s="38"/>
      <c r="D25" s="55"/>
      <c r="E25" s="38"/>
      <c r="F25" s="38"/>
      <c r="G25" s="38"/>
      <c r="H25" s="38"/>
      <c r="I25" s="35"/>
      <c r="J25" s="35">
        <f aca="true" t="shared" si="7" ref="J25:J37">SUM(C25:I25)</f>
        <v>0</v>
      </c>
      <c r="K25" s="42" t="s">
        <v>90</v>
      </c>
    </row>
    <row r="26" spans="1:10" ht="12.75">
      <c r="A26" s="39">
        <v>2</v>
      </c>
      <c r="B26" s="37">
        <v>43922</v>
      </c>
      <c r="C26" s="38"/>
      <c r="D26" s="55"/>
      <c r="E26" s="38"/>
      <c r="F26" s="38"/>
      <c r="G26" s="38"/>
      <c r="H26" s="38"/>
      <c r="I26" s="35"/>
      <c r="J26" s="35">
        <f t="shared" si="7"/>
        <v>0</v>
      </c>
    </row>
    <row r="27" spans="1:10" ht="18.75">
      <c r="A27" s="36">
        <v>3</v>
      </c>
      <c r="B27" s="37">
        <v>43952</v>
      </c>
      <c r="C27" s="38"/>
      <c r="D27" s="67"/>
      <c r="E27" s="38"/>
      <c r="F27" s="38"/>
      <c r="G27" s="38"/>
      <c r="H27" s="38"/>
      <c r="I27" s="35"/>
      <c r="J27" s="35">
        <f t="shared" si="7"/>
        <v>0</v>
      </c>
    </row>
    <row r="28" spans="1:10" ht="12.75">
      <c r="A28" s="39">
        <v>4</v>
      </c>
      <c r="B28" s="37">
        <v>43983</v>
      </c>
      <c r="C28" s="38"/>
      <c r="D28" s="38"/>
      <c r="E28" s="38"/>
      <c r="F28" s="38"/>
      <c r="G28" s="38"/>
      <c r="H28" s="38"/>
      <c r="I28" s="35"/>
      <c r="J28" s="35">
        <f t="shared" si="7"/>
        <v>0</v>
      </c>
    </row>
    <row r="29" spans="1:10" ht="12.75">
      <c r="A29" s="36">
        <v>5</v>
      </c>
      <c r="B29" s="37">
        <v>44013</v>
      </c>
      <c r="C29" s="38"/>
      <c r="D29" s="38"/>
      <c r="E29" s="38"/>
      <c r="F29" s="38"/>
      <c r="G29" s="38"/>
      <c r="H29" s="38"/>
      <c r="I29" s="35"/>
      <c r="J29" s="35">
        <f t="shared" si="7"/>
        <v>0</v>
      </c>
    </row>
    <row r="30" spans="1:10" ht="12.75">
      <c r="A30" s="39">
        <v>6</v>
      </c>
      <c r="B30" s="37">
        <v>44044</v>
      </c>
      <c r="C30" s="38"/>
      <c r="D30" s="38"/>
      <c r="E30" s="38"/>
      <c r="F30" s="38"/>
      <c r="G30" s="38"/>
      <c r="H30" s="38"/>
      <c r="I30" s="35"/>
      <c r="J30" s="35">
        <f t="shared" si="7"/>
        <v>0</v>
      </c>
    </row>
    <row r="31" spans="1:10" ht="12.75">
      <c r="A31" s="36">
        <v>7</v>
      </c>
      <c r="B31" s="37">
        <v>44075</v>
      </c>
      <c r="C31" s="38"/>
      <c r="D31" s="38"/>
      <c r="E31" s="38"/>
      <c r="F31" s="38"/>
      <c r="G31" s="38"/>
      <c r="H31" s="38"/>
      <c r="I31" s="35"/>
      <c r="J31" s="35">
        <f t="shared" si="7"/>
        <v>0</v>
      </c>
    </row>
    <row r="32" spans="1:10" ht="12.75">
      <c r="A32" s="39">
        <v>8</v>
      </c>
      <c r="B32" s="37">
        <v>44105</v>
      </c>
      <c r="C32" s="38"/>
      <c r="D32" s="38"/>
      <c r="E32" s="38"/>
      <c r="F32" s="38"/>
      <c r="G32" s="38"/>
      <c r="H32" s="38"/>
      <c r="I32" s="35"/>
      <c r="J32" s="35">
        <f t="shared" si="7"/>
        <v>0</v>
      </c>
    </row>
    <row r="33" spans="1:10" ht="12.75">
      <c r="A33" s="36">
        <v>9</v>
      </c>
      <c r="B33" s="37">
        <v>44136</v>
      </c>
      <c r="C33" s="38"/>
      <c r="D33" s="38"/>
      <c r="E33" s="38"/>
      <c r="F33" s="38"/>
      <c r="G33" s="38"/>
      <c r="H33" s="38"/>
      <c r="I33" s="35"/>
      <c r="J33" s="35">
        <f t="shared" si="7"/>
        <v>0</v>
      </c>
    </row>
    <row r="34" spans="1:10" ht="12.75">
      <c r="A34" s="39">
        <v>10</v>
      </c>
      <c r="B34" s="37">
        <v>44166</v>
      </c>
      <c r="C34" s="38"/>
      <c r="D34" s="38"/>
      <c r="E34" s="38"/>
      <c r="F34" s="38"/>
      <c r="G34" s="38"/>
      <c r="H34" s="38"/>
      <c r="I34" s="35"/>
      <c r="J34" s="35">
        <f t="shared" si="7"/>
        <v>0</v>
      </c>
    </row>
    <row r="35" spans="1:10" ht="12.75">
      <c r="A35" s="36">
        <v>11</v>
      </c>
      <c r="B35" s="37">
        <v>44197</v>
      </c>
      <c r="C35" s="38"/>
      <c r="D35" s="38"/>
      <c r="E35" s="38"/>
      <c r="F35" s="38"/>
      <c r="G35" s="38"/>
      <c r="H35" s="38"/>
      <c r="I35" s="35"/>
      <c r="J35" s="35">
        <f t="shared" si="7"/>
        <v>0</v>
      </c>
    </row>
    <row r="36" spans="1:10" ht="12.75">
      <c r="A36" s="39">
        <v>12</v>
      </c>
      <c r="B36" s="37">
        <v>44228</v>
      </c>
      <c r="C36" s="38"/>
      <c r="D36" s="38"/>
      <c r="E36" s="38"/>
      <c r="F36" s="38"/>
      <c r="G36" s="38"/>
      <c r="H36" s="38"/>
      <c r="I36" s="35"/>
      <c r="J36" s="35">
        <f t="shared" si="7"/>
        <v>0</v>
      </c>
    </row>
    <row r="37" spans="1:10" s="68" customFormat="1" ht="12.75">
      <c r="A37" s="35"/>
      <c r="B37" s="35" t="s">
        <v>53</v>
      </c>
      <c r="C37" s="35">
        <f aca="true" t="shared" si="8" ref="C37:I37">SUM(C25:C36)</f>
        <v>0</v>
      </c>
      <c r="D37" s="35">
        <f t="shared" si="8"/>
        <v>0</v>
      </c>
      <c r="E37" s="35">
        <f t="shared" si="8"/>
        <v>0</v>
      </c>
      <c r="F37" s="35">
        <f>SUM(F25:F36)</f>
        <v>0</v>
      </c>
      <c r="G37" s="35">
        <f t="shared" si="8"/>
        <v>0</v>
      </c>
      <c r="H37" s="35">
        <f t="shared" si="8"/>
        <v>0</v>
      </c>
      <c r="I37" s="35">
        <f t="shared" si="8"/>
        <v>0</v>
      </c>
      <c r="J37" s="35">
        <f t="shared" si="7"/>
        <v>0</v>
      </c>
    </row>
  </sheetData>
  <sheetProtection/>
  <mergeCells count="37">
    <mergeCell ref="G23:G24"/>
    <mergeCell ref="H23:H24"/>
    <mergeCell ref="I23:I24"/>
    <mergeCell ref="J23:J24"/>
    <mergeCell ref="A23:A24"/>
    <mergeCell ref="B23:B24"/>
    <mergeCell ref="C23:C24"/>
    <mergeCell ref="D23:D24"/>
    <mergeCell ref="E23:E24"/>
    <mergeCell ref="F23:F24"/>
    <mergeCell ref="U5:U6"/>
    <mergeCell ref="V5:V6"/>
    <mergeCell ref="W5:W6"/>
    <mergeCell ref="T21:W21"/>
    <mergeCell ref="O5:O6"/>
    <mergeCell ref="P5:P6"/>
    <mergeCell ref="Q5:Q6"/>
    <mergeCell ref="R5:R6"/>
    <mergeCell ref="S5:S6"/>
    <mergeCell ref="T5:T6"/>
    <mergeCell ref="N5:N6"/>
    <mergeCell ref="F5:F6"/>
    <mergeCell ref="G5:G6"/>
    <mergeCell ref="H5:H6"/>
    <mergeCell ref="I5:I6"/>
    <mergeCell ref="J5:J6"/>
    <mergeCell ref="K5:K6"/>
    <mergeCell ref="B1:W1"/>
    <mergeCell ref="B2:W2"/>
    <mergeCell ref="A4:C4"/>
    <mergeCell ref="A5:A6"/>
    <mergeCell ref="B5:B6"/>
    <mergeCell ref="C5:C6"/>
    <mergeCell ref="D5:D6"/>
    <mergeCell ref="E5:E6"/>
    <mergeCell ref="L5:L6"/>
    <mergeCell ref="M5:M6"/>
  </mergeCells>
  <printOptions/>
  <pageMargins left="0" right="0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Electrical</dc:creator>
  <cp:keywords/>
  <dc:description/>
  <cp:lastModifiedBy>admin</cp:lastModifiedBy>
  <cp:lastPrinted>2021-02-25T10:39:05Z</cp:lastPrinted>
  <dcterms:created xsi:type="dcterms:W3CDTF">2006-12-19T08:39:35Z</dcterms:created>
  <dcterms:modified xsi:type="dcterms:W3CDTF">2021-02-26T10:53:20Z</dcterms:modified>
  <cp:category/>
  <cp:version/>
  <cp:contentType/>
  <cp:contentStatus/>
</cp:coreProperties>
</file>